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ENTEJO_CANDIDATURAS PATRIMONIO\PCI ALENTEJO_CANDIDATURA 2020\"/>
    </mc:Choice>
  </mc:AlternateContent>
  <bookViews>
    <workbookView xWindow="0" yWindow="0" windowWidth="19200" windowHeight="10635"/>
  </bookViews>
  <sheets>
    <sheet name="Orc" sheetId="4" r:id="rId1"/>
    <sheet name="Folha3" sheetId="3" r:id="rId2"/>
  </sheets>
  <definedNames>
    <definedName name="_xlnm.Print_Area" localSheetId="0">Orc!$B$3:$X$20</definedName>
  </definedNames>
  <calcPr calcId="152511"/>
</workbook>
</file>

<file path=xl/calcChain.xml><?xml version="1.0" encoding="utf-8"?>
<calcChain xmlns="http://schemas.openxmlformats.org/spreadsheetml/2006/main">
  <c r="R18" i="4" l="1"/>
  <c r="T18" i="4" s="1"/>
  <c r="T19" i="4" s="1"/>
  <c r="Q19" i="4"/>
  <c r="R19" i="4"/>
  <c r="L9" i="4"/>
  <c r="K9" i="4"/>
  <c r="J9" i="4"/>
  <c r="I9" i="4"/>
  <c r="M7" i="4"/>
  <c r="M9" i="4" s="1"/>
  <c r="I7" i="4"/>
  <c r="R7" i="4"/>
  <c r="P7" i="4"/>
  <c r="O7" i="4"/>
  <c r="N7" i="4"/>
  <c r="J17" i="4"/>
  <c r="K17" i="4"/>
  <c r="L17" i="4"/>
  <c r="M17" i="4"/>
  <c r="N17" i="4"/>
  <c r="O17" i="4"/>
  <c r="P17" i="4"/>
  <c r="Q17" i="4"/>
  <c r="I17" i="4"/>
  <c r="I19" i="4"/>
  <c r="P19" i="4"/>
  <c r="O19" i="4"/>
  <c r="N19" i="4"/>
  <c r="M19" i="4"/>
  <c r="L19" i="4"/>
  <c r="K19" i="4"/>
  <c r="J19" i="4"/>
  <c r="R16" i="4"/>
  <c r="S16" i="4" s="1"/>
  <c r="R15" i="4"/>
  <c r="T15" i="4" s="1"/>
  <c r="R14" i="4"/>
  <c r="S14" i="4" s="1"/>
  <c r="R13" i="4"/>
  <c r="T13" i="4" s="1"/>
  <c r="Q10" i="4"/>
  <c r="R10" i="4" s="1"/>
  <c r="M10" i="4"/>
  <c r="N10" i="4" s="1"/>
  <c r="N12" i="4" s="1"/>
  <c r="R11" i="4"/>
  <c r="S11" i="4" s="1"/>
  <c r="N8" i="4"/>
  <c r="P8" i="4" s="1"/>
  <c r="P9" i="4" s="1"/>
  <c r="J6" i="4"/>
  <c r="J7" i="4" s="1"/>
  <c r="L12" i="4"/>
  <c r="K12" i="4"/>
  <c r="J12" i="4"/>
  <c r="I12" i="4"/>
  <c r="J20" i="4" l="1"/>
  <c r="R12" i="4"/>
  <c r="I20" i="4"/>
  <c r="S18" i="4"/>
  <c r="S19" i="4" s="1"/>
  <c r="R17" i="4"/>
  <c r="N9" i="4"/>
  <c r="N20" i="4" s="1"/>
  <c r="P10" i="4"/>
  <c r="O10" i="4"/>
  <c r="S15" i="4"/>
  <c r="V16" i="4"/>
  <c r="W16" i="4" s="1"/>
  <c r="S13" i="4"/>
  <c r="S17" i="4" s="1"/>
  <c r="T14" i="4"/>
  <c r="T17" i="4" s="1"/>
  <c r="T16" i="4"/>
  <c r="S10" i="4"/>
  <c r="T10" i="4"/>
  <c r="T11" i="4"/>
  <c r="L6" i="4"/>
  <c r="L7" i="4" s="1"/>
  <c r="L20" i="4" s="1"/>
  <c r="O8" i="4"/>
  <c r="O9" i="4" s="1"/>
  <c r="V8" i="4"/>
  <c r="K6" i="4"/>
  <c r="K7" i="4" s="1"/>
  <c r="K20" i="4" s="1"/>
  <c r="X8" i="4"/>
  <c r="X9" i="4" s="1"/>
  <c r="V18" i="4"/>
  <c r="V19" i="4" s="1"/>
  <c r="M12" i="4"/>
  <c r="M20" i="4" s="1"/>
  <c r="W8" i="4" l="1"/>
  <c r="W9" i="4" s="1"/>
  <c r="V9" i="4"/>
  <c r="U16" i="4"/>
  <c r="X16" i="4"/>
  <c r="U8" i="4"/>
  <c r="U9" i="4" s="1"/>
  <c r="X18" i="4"/>
  <c r="X19" i="4" s="1"/>
  <c r="U18" i="4"/>
  <c r="U19" i="4" s="1"/>
  <c r="W18" i="4"/>
  <c r="W19" i="4" s="1"/>
  <c r="Q12" i="4" l="1"/>
  <c r="Q20" i="4" s="1"/>
  <c r="V14" i="4" l="1"/>
  <c r="X14" i="4" s="1"/>
  <c r="V11" i="4"/>
  <c r="W11" i="4" s="1"/>
  <c r="P12" i="4"/>
  <c r="P20" i="4" s="1"/>
  <c r="V10" i="4" l="1"/>
  <c r="U11" i="4"/>
  <c r="V6" i="4"/>
  <c r="V7" i="4" s="1"/>
  <c r="X11" i="4"/>
  <c r="W14" i="4"/>
  <c r="O12" i="4"/>
  <c r="O20" i="4" s="1"/>
  <c r="S12" i="4"/>
  <c r="S20" i="4" s="1"/>
  <c r="T12" i="4"/>
  <c r="T20" i="4" s="1"/>
  <c r="V13" i="4"/>
  <c r="V15" i="4"/>
  <c r="U15" i="4" s="1"/>
  <c r="U14" i="4"/>
  <c r="U13" i="4" l="1"/>
  <c r="U17" i="4" s="1"/>
  <c r="V17" i="4"/>
  <c r="V12" i="4"/>
  <c r="W10" i="4"/>
  <c r="X10" i="4"/>
  <c r="U10" i="4"/>
  <c r="X15" i="4"/>
  <c r="W15" i="4"/>
  <c r="X13" i="4"/>
  <c r="X17" i="4" s="1"/>
  <c r="W13" i="4"/>
  <c r="W17" i="4" s="1"/>
  <c r="V20" i="4" l="1"/>
  <c r="X12" i="4"/>
  <c r="U12" i="4"/>
  <c r="W12" i="4"/>
  <c r="R9" i="4" l="1"/>
  <c r="R20" i="4" s="1"/>
  <c r="W6" i="4"/>
  <c r="W7" i="4" s="1"/>
  <c r="W20" i="4" s="1"/>
  <c r="X6" i="4"/>
  <c r="X7" i="4" s="1"/>
  <c r="X20" i="4" s="1"/>
  <c r="U6" i="4"/>
  <c r="U7" i="4" s="1"/>
  <c r="U20" i="4" s="1"/>
</calcChain>
</file>

<file path=xl/sharedStrings.xml><?xml version="1.0" encoding="utf-8"?>
<sst xmlns="http://schemas.openxmlformats.org/spreadsheetml/2006/main" count="89" uniqueCount="50">
  <si>
    <t>Regime de Contratação</t>
  </si>
  <si>
    <t>Data Inicio</t>
  </si>
  <si>
    <t>Data de Fim</t>
  </si>
  <si>
    <t>Valor Elegível sem IVA</t>
  </si>
  <si>
    <t>Valor Elegível com IVA</t>
  </si>
  <si>
    <t>FEDER</t>
  </si>
  <si>
    <t>TOTAL</t>
  </si>
  <si>
    <t>Despesas com Pessoal</t>
  </si>
  <si>
    <t>Aquisição de bens</t>
  </si>
  <si>
    <t>Encargos com Instalações</t>
  </si>
  <si>
    <t>Comunicações </t>
  </si>
  <si>
    <t>Seguros </t>
  </si>
  <si>
    <t>Deslocações e Estadas </t>
  </si>
  <si>
    <t>Estudos, Pareceres, Projetos e Consultoria </t>
  </si>
  <si>
    <t>Formação </t>
  </si>
  <si>
    <t>Seminários, Exposições e Similares</t>
  </si>
  <si>
    <t>Publicidade e Divulgação </t>
  </si>
  <si>
    <t>Assistência Técnica </t>
  </si>
  <si>
    <t>Outros Serviços </t>
  </si>
  <si>
    <t>Software Informático </t>
  </si>
  <si>
    <t>Outras despesas</t>
  </si>
  <si>
    <t>ADRAL</t>
  </si>
  <si>
    <t>ERTA</t>
  </si>
  <si>
    <t>Totais</t>
  </si>
  <si>
    <t>Contrapartida Publica</t>
  </si>
  <si>
    <t>BENEFICIÁRIO EXECUTOR</t>
  </si>
  <si>
    <t>RCE</t>
  </si>
  <si>
    <t>Regime Normal Ajuste Direto</t>
  </si>
  <si>
    <t>AÇÃO</t>
  </si>
  <si>
    <t>SUB-AÇÃO</t>
  </si>
  <si>
    <t>01--11-2016</t>
  </si>
  <si>
    <t xml:space="preserve">1. Conceção e desenho do catálogo de experiências turísticas baseadas no PCI do Alentejo e Ribatejo, incluindo definição de objetivos estratégicos de marketing e comunicação
</t>
  </si>
  <si>
    <t>-</t>
  </si>
  <si>
    <t>SubTotal - Acção 0</t>
  </si>
  <si>
    <t>0. Estudos Preparatórios de suporte à definição das Rotas PCI no Alentejo e Ribatejo</t>
  </si>
  <si>
    <t xml:space="preserve">2. Desenvolvimento, montagem e produção de experiências turísticas baseadas no PCI do Alentejo e Ribatejo que integrem o catálogo de experiências turísticas </t>
  </si>
  <si>
    <t>2.2. Montagem das Experiências turísticas de “1ª geração”</t>
  </si>
  <si>
    <t>2.1. Configuração operacional do conjunto de experiências turísticas de "1ª geração"</t>
  </si>
  <si>
    <t>SubTotal - Acção 1</t>
  </si>
  <si>
    <t>SubTotal - Acção 2</t>
  </si>
  <si>
    <t>3. Execução de ações de promoção e comunicação do catálogo de experiências turísticas baseadas no PCI do Alentejo e Ribatejo</t>
  </si>
  <si>
    <t>3.1. Criação da Plataforma on-line e da edição impressa do catálogo de experiências turísticas baseadas no PCI do Alentejo e Ribatejo</t>
  </si>
  <si>
    <t>3.2. Tradução de textos</t>
  </si>
  <si>
    <t>SubTotal - Acção 3</t>
  </si>
  <si>
    <t>Regime de Concurso Limitado por Prévia Qualificação</t>
  </si>
  <si>
    <t>3.3. Ações promocionais para operadores turísticos e imprensa especializada</t>
  </si>
  <si>
    <t>3.4. Produção de conteúdos visuais e audiovisuais</t>
  </si>
  <si>
    <t>4. Conceção e gestão de um sistema de monitorização do catálogo de experiências turísticas baseadas no PCI do Alentejo e Ribatejo</t>
  </si>
  <si>
    <t>SubTotal - Acção 4</t>
  </si>
  <si>
    <t>ATIVAÇÃO, ANIMAÇÃO E DINAMIZAÇÃO DO PATRIMÓNIO CULTURAL IMATERIAL DO ALENTEJO E DO RIBATEJO  -  PLANO DE INVESTIMENTO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</si>
</sst>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333333"/>
      <name val="Lucida Sans Unicode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/>
    <xf numFmtId="0" fontId="2" fillId="0" borderId="3" xfId="0" applyFont="1" applyBorder="1"/>
    <xf numFmtId="0" fontId="0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44" fontId="1" fillId="0" borderId="1" xfId="1" applyFont="1" applyBorder="1" applyAlignment="1">
      <alignment vertical="center" wrapText="1"/>
    </xf>
    <xf numFmtId="44" fontId="1" fillId="0" borderId="0" xfId="1" applyFont="1" applyBorder="1" applyAlignment="1">
      <alignment vertical="center" wrapText="1"/>
    </xf>
    <xf numFmtId="44" fontId="1" fillId="0" borderId="2" xfId="1" applyFont="1" applyBorder="1" applyAlignment="1">
      <alignment vertical="center" wrapText="1"/>
    </xf>
    <xf numFmtId="44" fontId="1" fillId="0" borderId="19" xfId="1" applyFont="1" applyBorder="1" applyAlignment="1">
      <alignment vertical="center" wrapText="1"/>
    </xf>
    <xf numFmtId="44" fontId="1" fillId="0" borderId="21" xfId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44" fontId="1" fillId="0" borderId="18" xfId="1" applyFont="1" applyBorder="1" applyAlignment="1">
      <alignment vertical="center" wrapText="1"/>
    </xf>
    <xf numFmtId="44" fontId="1" fillId="0" borderId="15" xfId="1" applyFont="1" applyBorder="1" applyAlignment="1">
      <alignment vertical="center" wrapText="1"/>
    </xf>
    <xf numFmtId="44" fontId="1" fillId="0" borderId="16" xfId="1" applyFont="1" applyBorder="1" applyAlignment="1">
      <alignment vertical="center" wrapText="1"/>
    </xf>
    <xf numFmtId="0" fontId="2" fillId="0" borderId="16" xfId="0" applyFont="1" applyBorder="1"/>
    <xf numFmtId="0" fontId="2" fillId="0" borderId="17" xfId="0" applyFont="1" applyBorder="1"/>
    <xf numFmtId="0" fontId="2" fillId="0" borderId="13" xfId="0" applyFont="1" applyBorder="1"/>
    <xf numFmtId="44" fontId="0" fillId="0" borderId="20" xfId="1" applyFont="1" applyBorder="1" applyAlignment="1">
      <alignment vertical="center"/>
    </xf>
    <xf numFmtId="4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4" fontId="2" fillId="2" borderId="4" xfId="1" applyFont="1" applyFill="1" applyBorder="1" applyAlignment="1">
      <alignment vertical="center" wrapText="1"/>
    </xf>
    <xf numFmtId="44" fontId="2" fillId="2" borderId="14" xfId="1" applyFont="1" applyFill="1" applyBorder="1" applyAlignment="1">
      <alignment vertical="center" wrapText="1"/>
    </xf>
    <xf numFmtId="44" fontId="2" fillId="2" borderId="17" xfId="1" applyFont="1" applyFill="1" applyBorder="1" applyAlignment="1">
      <alignment vertical="center" wrapText="1"/>
    </xf>
    <xf numFmtId="44" fontId="2" fillId="2" borderId="6" xfId="1" applyFont="1" applyFill="1" applyBorder="1" applyAlignment="1">
      <alignment vertical="center" wrapText="1"/>
    </xf>
    <xf numFmtId="44" fontId="2" fillId="2" borderId="5" xfId="1" applyFont="1" applyFill="1" applyBorder="1" applyAlignment="1">
      <alignment vertical="center" wrapText="1"/>
    </xf>
    <xf numFmtId="44" fontId="2" fillId="2" borderId="7" xfId="1" applyFont="1" applyFill="1" applyBorder="1" applyAlignment="1">
      <alignment vertical="center" wrapText="1"/>
    </xf>
    <xf numFmtId="44" fontId="2" fillId="2" borderId="6" xfId="1" applyFont="1" applyFill="1" applyBorder="1"/>
    <xf numFmtId="44" fontId="2" fillId="2" borderId="5" xfId="1" applyFont="1" applyFill="1" applyBorder="1"/>
    <xf numFmtId="44" fontId="0" fillId="0" borderId="18" xfId="1" applyFont="1" applyBorder="1" applyAlignment="1">
      <alignment vertical="center"/>
    </xf>
    <xf numFmtId="44" fontId="5" fillId="2" borderId="5" xfId="1" applyFont="1" applyFill="1" applyBorder="1"/>
    <xf numFmtId="44" fontId="0" fillId="0" borderId="1" xfId="1" applyFont="1" applyBorder="1" applyAlignment="1">
      <alignment vertical="center"/>
    </xf>
    <xf numFmtId="0" fontId="0" fillId="0" borderId="11" xfId="0" applyBorder="1" applyAlignment="1">
      <alignment vertical="center" wrapText="1"/>
    </xf>
    <xf numFmtId="14" fontId="0" fillId="0" borderId="11" xfId="0" applyNumberFormat="1" applyFont="1" applyBorder="1" applyAlignment="1">
      <alignment vertical="center" wrapText="1"/>
    </xf>
    <xf numFmtId="14" fontId="1" fillId="0" borderId="12" xfId="0" applyNumberFormat="1" applyFont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14" fontId="0" fillId="0" borderId="11" xfId="0" applyNumberFormat="1" applyBorder="1" applyAlignment="1">
      <alignment vertical="center"/>
    </xf>
    <xf numFmtId="14" fontId="0" fillId="0" borderId="12" xfId="0" applyNumberFormat="1" applyBorder="1" applyAlignment="1">
      <alignment vertical="center"/>
    </xf>
    <xf numFmtId="44" fontId="0" fillId="0" borderId="18" xfId="1" applyFont="1" applyBorder="1"/>
    <xf numFmtId="44" fontId="0" fillId="0" borderId="1" xfId="1" applyFont="1" applyBorder="1"/>
    <xf numFmtId="44" fontId="4" fillId="0" borderId="1" xfId="1" applyFont="1" applyFill="1" applyBorder="1" applyAlignment="1">
      <alignment vertical="center" wrapText="1"/>
    </xf>
    <xf numFmtId="44" fontId="0" fillId="0" borderId="20" xfId="1" applyFont="1" applyBorder="1" applyAlignment="1">
      <alignment wrapText="1"/>
    </xf>
    <xf numFmtId="0" fontId="5" fillId="0" borderId="11" xfId="0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44" fontId="2" fillId="0" borderId="18" xfId="1" applyFont="1" applyFill="1" applyBorder="1" applyAlignment="1">
      <alignment horizontal="center" vertical="center" wrapText="1"/>
    </xf>
    <xf numFmtId="44" fontId="2" fillId="0" borderId="15" xfId="1" applyFont="1" applyFill="1" applyBorder="1" applyAlignment="1">
      <alignment horizontal="center" vertical="center" wrapText="1"/>
    </xf>
    <xf numFmtId="44" fontId="2" fillId="0" borderId="19" xfId="1" applyFont="1" applyFill="1" applyBorder="1" applyAlignment="1">
      <alignment horizontal="center" vertical="center" wrapText="1"/>
    </xf>
    <xf numFmtId="44" fontId="2" fillId="0" borderId="10" xfId="1" applyFont="1" applyFill="1" applyBorder="1" applyAlignment="1">
      <alignment horizontal="center" vertical="center" wrapText="1"/>
    </xf>
    <xf numFmtId="44" fontId="0" fillId="0" borderId="15" xfId="1" applyFont="1" applyBorder="1"/>
    <xf numFmtId="44" fontId="0" fillId="0" borderId="0" xfId="1" applyFont="1" applyBorder="1"/>
    <xf numFmtId="44" fontId="4" fillId="0" borderId="0" xfId="1" applyFont="1" applyFill="1" applyBorder="1" applyAlignment="1">
      <alignment vertical="center" wrapText="1"/>
    </xf>
    <xf numFmtId="44" fontId="0" fillId="0" borderId="19" xfId="1" applyFont="1" applyBorder="1"/>
    <xf numFmtId="44" fontId="0" fillId="0" borderId="2" xfId="1" applyFont="1" applyBorder="1"/>
    <xf numFmtId="44" fontId="4" fillId="0" borderId="2" xfId="1" applyFont="1" applyFill="1" applyBorder="1" applyAlignment="1">
      <alignment vertical="center" wrapText="1"/>
    </xf>
    <xf numFmtId="44" fontId="0" fillId="0" borderId="16" xfId="1" applyFont="1" applyBorder="1" applyAlignment="1">
      <alignment wrapText="1"/>
    </xf>
    <xf numFmtId="44" fontId="0" fillId="0" borderId="21" xfId="1" applyFont="1" applyBorder="1" applyAlignment="1">
      <alignment wrapText="1"/>
    </xf>
    <xf numFmtId="44" fontId="1" fillId="0" borderId="18" xfId="1" applyFont="1" applyFill="1" applyBorder="1" applyAlignment="1">
      <alignment horizontal="center" vertical="center" wrapText="1"/>
    </xf>
    <xf numFmtId="44" fontId="1" fillId="0" borderId="19" xfId="1" applyFont="1" applyFill="1" applyBorder="1" applyAlignment="1">
      <alignment horizontal="center" vertical="center" wrapText="1"/>
    </xf>
    <xf numFmtId="44" fontId="1" fillId="0" borderId="15" xfId="1" applyFont="1" applyFill="1" applyBorder="1" applyAlignment="1">
      <alignment horizontal="center" vertical="center" wrapText="1"/>
    </xf>
    <xf numFmtId="44" fontId="2" fillId="0" borderId="8" xfId="1" applyFont="1" applyFill="1" applyBorder="1" applyAlignment="1">
      <alignment horizontal="center" vertical="center"/>
    </xf>
    <xf numFmtId="44" fontId="2" fillId="0" borderId="9" xfId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14" fontId="1" fillId="0" borderId="11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14" fontId="0" fillId="0" borderId="11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44" fontId="0" fillId="0" borderId="1" xfId="1" applyFont="1" applyBorder="1" applyAlignment="1">
      <alignment wrapText="1"/>
    </xf>
    <xf numFmtId="44" fontId="0" fillId="0" borderId="0" xfId="1" applyFont="1" applyBorder="1" applyAlignment="1">
      <alignment wrapText="1"/>
    </xf>
    <xf numFmtId="44" fontId="0" fillId="0" borderId="2" xfId="1" applyFont="1" applyBorder="1" applyAlignment="1">
      <alignment wrapText="1"/>
    </xf>
    <xf numFmtId="14" fontId="0" fillId="0" borderId="12" xfId="0" applyNumberFormat="1" applyBorder="1" applyAlignment="1">
      <alignment horizontal="right" vertical="center" wrapText="1"/>
    </xf>
    <xf numFmtId="14" fontId="0" fillId="0" borderId="12" xfId="0" applyNumberFormat="1" applyBorder="1" applyAlignment="1">
      <alignment horizontal="right" vertical="center"/>
    </xf>
    <xf numFmtId="14" fontId="0" fillId="0" borderId="11" xfId="0" applyNumberFormat="1" applyBorder="1" applyAlignment="1">
      <alignment horizontal="right" vertical="center"/>
    </xf>
    <xf numFmtId="14" fontId="0" fillId="0" borderId="11" xfId="0" applyNumberFormat="1" applyBorder="1" applyAlignment="1">
      <alignment horizontal="left" vertical="center"/>
    </xf>
    <xf numFmtId="14" fontId="0" fillId="0" borderId="12" xfId="0" applyNumberFormat="1" applyFont="1" applyBorder="1" applyAlignment="1">
      <alignment horizontal="left" vertical="center" wrapText="1"/>
    </xf>
    <xf numFmtId="14" fontId="0" fillId="0" borderId="12" xfId="0" applyNumberFormat="1" applyBorder="1" applyAlignment="1">
      <alignment horizontal="left" vertical="center"/>
    </xf>
    <xf numFmtId="14" fontId="0" fillId="0" borderId="13" xfId="0" applyNumberForma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14" fontId="0" fillId="0" borderId="13" xfId="0" applyNumberFormat="1" applyBorder="1" applyAlignment="1">
      <alignment horizontal="left" vertical="center" wrapText="1"/>
    </xf>
    <xf numFmtId="44" fontId="2" fillId="0" borderId="4" xfId="1" applyFont="1" applyBorder="1"/>
    <xf numFmtId="44" fontId="2" fillId="0" borderId="14" xfId="1" applyFont="1" applyBorder="1"/>
    <xf numFmtId="44" fontId="2" fillId="0" borderId="17" xfId="1" applyFont="1" applyBorder="1"/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530678</xdr:colOff>
      <xdr:row>2</xdr:row>
      <xdr:rowOff>81643</xdr:rowOff>
    </xdr:from>
    <xdr:to>
      <xdr:col>1</xdr:col>
      <xdr:colOff>1864178</xdr:colOff>
      <xdr:row>2</xdr:row>
      <xdr:rowOff>898072</xdr:rowOff>
    </xdr:to>
    <xdr:pic>
      <xdr:nvPicPr>
        <xdr:cNvPr id="2" name="Imagem 1" descr="Z:\MONTADO, PAISAGEM CULTURAL\Logo ERT_2014 Institucional\Logo ERT 2014_Institucional positiv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99" y="462643"/>
          <a:ext cx="1333500" cy="8164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X24"/>
  <sheetViews>
    <sheetView tabSelected="1" topLeftCell="A11" zoomScale="70" zoomScaleNormal="70" workbookViewId="0">
      <selection activeCell="X20" sqref="B3:X20"/>
    </sheetView>
  </sheetViews>
  <sheetFormatPr defaultRowHeight="15" x14ac:dyDescent="0.25"/>
  <cols>
    <col min="2" max="2" width="36.28515625" customWidth="1"/>
    <col min="3" max="3" width="42.85546875" customWidth="1"/>
    <col min="4" max="4" width="14.7109375" customWidth="1"/>
    <col min="5" max="5" width="27.140625" customWidth="1"/>
    <col min="6" max="6" width="15.42578125" customWidth="1"/>
    <col min="7" max="7" width="13.7109375" customWidth="1"/>
    <col min="8" max="8" width="25.140625" customWidth="1"/>
    <col min="9" max="16" width="17.7109375" customWidth="1"/>
    <col min="17" max="17" width="19.28515625" customWidth="1"/>
    <col min="18" max="18" width="18.5703125" customWidth="1"/>
    <col min="19" max="20" width="17.7109375" customWidth="1"/>
    <col min="21" max="21" width="19.140625" customWidth="1"/>
    <col min="22" max="24" width="17.7109375" customWidth="1"/>
  </cols>
  <sheetData>
    <row r="3" spans="2:24" ht="78" customHeight="1" thickBot="1" x14ac:dyDescent="0.3"/>
    <row r="4" spans="2:24" ht="16.5" thickTop="1" thickBot="1" x14ac:dyDescent="0.3">
      <c r="B4" s="111" t="s">
        <v>49</v>
      </c>
      <c r="C4" s="112"/>
      <c r="D4" s="112"/>
      <c r="E4" s="112"/>
      <c r="F4" s="112"/>
      <c r="G4" s="112"/>
      <c r="H4" s="113"/>
      <c r="I4" s="111">
        <v>2016</v>
      </c>
      <c r="J4" s="112"/>
      <c r="K4" s="112"/>
      <c r="L4" s="113"/>
      <c r="M4" s="108">
        <v>2017</v>
      </c>
      <c r="N4" s="109"/>
      <c r="O4" s="109"/>
      <c r="P4" s="110"/>
      <c r="Q4" s="105">
        <v>2018</v>
      </c>
      <c r="R4" s="106"/>
      <c r="S4" s="106"/>
      <c r="T4" s="107"/>
      <c r="U4" s="108" t="s">
        <v>6</v>
      </c>
      <c r="V4" s="109"/>
      <c r="W4" s="109"/>
      <c r="X4" s="110"/>
    </row>
    <row r="5" spans="2:24" ht="58.5" customHeight="1" thickTop="1" thickBot="1" x14ac:dyDescent="0.3">
      <c r="B5" s="5" t="s">
        <v>28</v>
      </c>
      <c r="C5" s="5" t="s">
        <v>29</v>
      </c>
      <c r="D5" s="5" t="s">
        <v>25</v>
      </c>
      <c r="E5" s="5" t="s">
        <v>0</v>
      </c>
      <c r="F5" s="4" t="s">
        <v>1</v>
      </c>
      <c r="G5" s="4" t="s">
        <v>2</v>
      </c>
      <c r="H5" s="25" t="s">
        <v>26</v>
      </c>
      <c r="I5" s="11" t="s">
        <v>3</v>
      </c>
      <c r="J5" s="12" t="s">
        <v>4</v>
      </c>
      <c r="K5" s="12" t="s">
        <v>5</v>
      </c>
      <c r="L5" s="13" t="s">
        <v>24</v>
      </c>
      <c r="M5" s="11" t="s">
        <v>3</v>
      </c>
      <c r="N5" s="12" t="s">
        <v>4</v>
      </c>
      <c r="O5" s="12" t="s">
        <v>5</v>
      </c>
      <c r="P5" s="13" t="s">
        <v>24</v>
      </c>
      <c r="Q5" s="14" t="s">
        <v>3</v>
      </c>
      <c r="R5" s="15" t="s">
        <v>4</v>
      </c>
      <c r="S5" s="15" t="s">
        <v>5</v>
      </c>
      <c r="T5" s="16" t="s">
        <v>24</v>
      </c>
      <c r="U5" s="14" t="s">
        <v>3</v>
      </c>
      <c r="V5" s="15" t="s">
        <v>4</v>
      </c>
      <c r="W5" s="15" t="s">
        <v>5</v>
      </c>
      <c r="X5" s="16" t="s">
        <v>24</v>
      </c>
    </row>
    <row r="6" spans="2:24" ht="60.75" customHeight="1" thickTop="1" thickBot="1" x14ac:dyDescent="0.3">
      <c r="B6" s="114" t="s">
        <v>34</v>
      </c>
      <c r="C6" s="43" t="s">
        <v>32</v>
      </c>
      <c r="D6" s="40" t="s">
        <v>22</v>
      </c>
      <c r="E6" s="3" t="s">
        <v>27</v>
      </c>
      <c r="F6" s="77" t="s">
        <v>30</v>
      </c>
      <c r="G6" s="41">
        <v>42705</v>
      </c>
      <c r="H6" s="78" t="s">
        <v>13</v>
      </c>
      <c r="I6" s="17">
        <v>17500</v>
      </c>
      <c r="J6" s="18">
        <f>I6*1.23</f>
        <v>21525</v>
      </c>
      <c r="K6" s="18">
        <f>J6*0.85</f>
        <v>18296.25</v>
      </c>
      <c r="L6" s="18">
        <f>J6*0.15</f>
        <v>3228.75</v>
      </c>
      <c r="M6" s="17"/>
      <c r="N6" s="18"/>
      <c r="O6" s="18"/>
      <c r="P6" s="9"/>
      <c r="Q6" s="17"/>
      <c r="R6" s="18"/>
      <c r="S6" s="18"/>
      <c r="T6" s="9"/>
      <c r="U6" s="17">
        <f>V6/1.23</f>
        <v>17500</v>
      </c>
      <c r="V6" s="18">
        <f>N6+R6+J6</f>
        <v>21525</v>
      </c>
      <c r="W6" s="18">
        <f>V6*0.85</f>
        <v>18296.25</v>
      </c>
      <c r="X6" s="9">
        <f>V6*0.15</f>
        <v>3228.75</v>
      </c>
    </row>
    <row r="7" spans="2:24" ht="16.5" thickTop="1" thickBot="1" x14ac:dyDescent="0.3">
      <c r="B7" s="116"/>
      <c r="C7" s="46" t="s">
        <v>33</v>
      </c>
      <c r="D7" s="26"/>
      <c r="E7" s="26"/>
      <c r="F7" s="26"/>
      <c r="G7" s="26"/>
      <c r="H7" s="27"/>
      <c r="I7" s="29">
        <f>SUM(I6)</f>
        <v>17500</v>
      </c>
      <c r="J7" s="30">
        <f>ROUND(SUM(J6),1)</f>
        <v>21525</v>
      </c>
      <c r="K7" s="30">
        <f>SUM(K6)</f>
        <v>18296.25</v>
      </c>
      <c r="L7" s="31">
        <f>SUM(L6)</f>
        <v>3228.75</v>
      </c>
      <c r="M7" s="30">
        <f>SUM(M6)</f>
        <v>0</v>
      </c>
      <c r="N7" s="30">
        <f t="shared" ref="N7" si="0">SUM(N4:N6)</f>
        <v>0</v>
      </c>
      <c r="O7" s="30">
        <f t="shared" ref="O7" si="1">SUM(O4:O6)</f>
        <v>0</v>
      </c>
      <c r="P7" s="31">
        <f t="shared" ref="P7" si="2">SUM(P4:P6)</f>
        <v>0</v>
      </c>
      <c r="Q7" s="32">
        <v>0</v>
      </c>
      <c r="R7" s="33">
        <f>SUM(R4:R4)</f>
        <v>0</v>
      </c>
      <c r="S7" s="33">
        <v>0</v>
      </c>
      <c r="T7" s="34">
        <v>0</v>
      </c>
      <c r="U7" s="35">
        <f>SUM(U6)</f>
        <v>17500</v>
      </c>
      <c r="V7" s="38">
        <f>SUM(V6)</f>
        <v>21525</v>
      </c>
      <c r="W7" s="36">
        <f>SUM(W6)</f>
        <v>18296.25</v>
      </c>
      <c r="X7" s="36">
        <f>SUM(X6)</f>
        <v>3228.75</v>
      </c>
    </row>
    <row r="8" spans="2:24" ht="102" customHeight="1" thickTop="1" thickBot="1" x14ac:dyDescent="0.3">
      <c r="B8" s="114" t="s">
        <v>31</v>
      </c>
      <c r="C8" s="43" t="s">
        <v>32</v>
      </c>
      <c r="D8" s="40" t="s">
        <v>22</v>
      </c>
      <c r="E8" s="3" t="s">
        <v>27</v>
      </c>
      <c r="F8" s="77">
        <v>43070</v>
      </c>
      <c r="G8" s="41">
        <v>42886</v>
      </c>
      <c r="H8" s="78" t="s">
        <v>13</v>
      </c>
      <c r="I8" s="17"/>
      <c r="J8" s="18"/>
      <c r="K8" s="18"/>
      <c r="L8" s="18"/>
      <c r="M8" s="17">
        <v>70000</v>
      </c>
      <c r="N8" s="18">
        <f>M8*1.23</f>
        <v>86100</v>
      </c>
      <c r="O8" s="18">
        <f>0.85*N8</f>
        <v>73185</v>
      </c>
      <c r="P8" s="9">
        <f>0.15*N8</f>
        <v>12915</v>
      </c>
      <c r="Q8" s="17"/>
      <c r="R8" s="18"/>
      <c r="S8" s="18"/>
      <c r="T8" s="9"/>
      <c r="U8" s="6">
        <f t="shared" ref="U8" si="3">V8/1.23</f>
        <v>70000</v>
      </c>
      <c r="V8" s="7">
        <f>N8+R8</f>
        <v>86100</v>
      </c>
      <c r="W8" s="7">
        <f t="shared" ref="W8" si="4">V8*0.85</f>
        <v>73185</v>
      </c>
      <c r="X8" s="8">
        <f t="shared" ref="X8" si="5">V8*0.15</f>
        <v>12915</v>
      </c>
    </row>
    <row r="9" spans="2:24" ht="16.5" thickTop="1" thickBot="1" x14ac:dyDescent="0.3">
      <c r="B9" s="116"/>
      <c r="C9" s="46" t="s">
        <v>38</v>
      </c>
      <c r="D9" s="26"/>
      <c r="E9" s="26"/>
      <c r="F9" s="26"/>
      <c r="G9" s="26"/>
      <c r="H9" s="27"/>
      <c r="I9" s="29">
        <f>SUM(I8)</f>
        <v>0</v>
      </c>
      <c r="J9" s="30">
        <f>ROUND(SUM(J8),1)</f>
        <v>0</v>
      </c>
      <c r="K9" s="30">
        <f>SUM(K8)</f>
        <v>0</v>
      </c>
      <c r="L9" s="31">
        <f>SUM(L8)</f>
        <v>0</v>
      </c>
      <c r="M9" s="29">
        <f>SUM(M6:M8)</f>
        <v>70000</v>
      </c>
      <c r="N9" s="30">
        <f>ROUND(SUM(N8),1)</f>
        <v>86100</v>
      </c>
      <c r="O9" s="30">
        <f t="shared" ref="O9:P9" si="6">SUM(O6:O8)</f>
        <v>73185</v>
      </c>
      <c r="P9" s="31">
        <f t="shared" si="6"/>
        <v>12915</v>
      </c>
      <c r="Q9" s="32">
        <v>0</v>
      </c>
      <c r="R9" s="33">
        <f>SUM(R6:R6)</f>
        <v>0</v>
      </c>
      <c r="S9" s="33">
        <v>0</v>
      </c>
      <c r="T9" s="34">
        <v>0</v>
      </c>
      <c r="U9" s="35">
        <f>SUM(U8)</f>
        <v>70000</v>
      </c>
      <c r="V9" s="38">
        <f>SUM(V8)</f>
        <v>86100</v>
      </c>
      <c r="W9" s="36">
        <f>SUM(W8)</f>
        <v>73185</v>
      </c>
      <c r="X9" s="36">
        <f>SUM(X8)</f>
        <v>12915</v>
      </c>
    </row>
    <row r="10" spans="2:24" ht="54.75" customHeight="1" thickTop="1" x14ac:dyDescent="0.25">
      <c r="B10" s="114" t="s">
        <v>35</v>
      </c>
      <c r="C10" s="47" t="s">
        <v>37</v>
      </c>
      <c r="D10" s="89" t="s">
        <v>22</v>
      </c>
      <c r="E10" s="90" t="s">
        <v>27</v>
      </c>
      <c r="F10" s="49">
        <v>42887</v>
      </c>
      <c r="G10" s="49">
        <v>43190</v>
      </c>
      <c r="H10" s="78" t="s">
        <v>13</v>
      </c>
      <c r="I10" s="51"/>
      <c r="J10" s="61"/>
      <c r="K10" s="61"/>
      <c r="L10" s="64"/>
      <c r="M10" s="37">
        <f>0.5*75000</f>
        <v>37500</v>
      </c>
      <c r="N10" s="18">
        <f>M10*1.23</f>
        <v>46125</v>
      </c>
      <c r="O10" s="18">
        <f>0.85*N10</f>
        <v>39206.25</v>
      </c>
      <c r="P10" s="9">
        <f>0.15*N10</f>
        <v>6918.75</v>
      </c>
      <c r="Q10" s="37">
        <f>0.5*75000</f>
        <v>37500</v>
      </c>
      <c r="R10" s="18">
        <f>Q10*1.23</f>
        <v>46125</v>
      </c>
      <c r="S10" s="18">
        <f>0.85*R10</f>
        <v>39206.25</v>
      </c>
      <c r="T10" s="9">
        <f>0.15*R10</f>
        <v>6918.75</v>
      </c>
      <c r="U10" s="6">
        <f t="shared" ref="U10:U11" si="7">V10/1.23</f>
        <v>75000</v>
      </c>
      <c r="V10" s="7">
        <f>N10+R10</f>
        <v>92250</v>
      </c>
      <c r="W10" s="7">
        <f t="shared" ref="W10:W11" si="8">V10*0.85</f>
        <v>78412.5</v>
      </c>
      <c r="X10" s="8">
        <f t="shared" ref="X10:X11" si="9">V10*0.15</f>
        <v>13837.5</v>
      </c>
    </row>
    <row r="11" spans="2:24" ht="54.75" customHeight="1" thickBot="1" x14ac:dyDescent="0.3">
      <c r="B11" s="115"/>
      <c r="C11" s="4" t="s">
        <v>36</v>
      </c>
      <c r="D11" s="91" t="s">
        <v>22</v>
      </c>
      <c r="E11" s="92" t="s">
        <v>44</v>
      </c>
      <c r="F11" s="50">
        <v>43101</v>
      </c>
      <c r="G11" s="83">
        <v>43311</v>
      </c>
      <c r="H11" s="97" t="s">
        <v>13</v>
      </c>
      <c r="I11" s="52"/>
      <c r="J11" s="62"/>
      <c r="K11" s="62"/>
      <c r="L11" s="65"/>
      <c r="M11" s="39"/>
      <c r="N11" s="7"/>
      <c r="O11" s="7"/>
      <c r="P11" s="8"/>
      <c r="Q11" s="23">
        <v>100000</v>
      </c>
      <c r="R11" s="19">
        <f>Q11*1.23</f>
        <v>123000</v>
      </c>
      <c r="S11" s="19">
        <f>R11*0.85</f>
        <v>104550</v>
      </c>
      <c r="T11" s="10">
        <f>0.15*R11</f>
        <v>18450</v>
      </c>
      <c r="U11" s="6">
        <f t="shared" si="7"/>
        <v>100000</v>
      </c>
      <c r="V11" s="7">
        <f>N11+R11</f>
        <v>123000</v>
      </c>
      <c r="W11" s="7">
        <f t="shared" si="8"/>
        <v>104550</v>
      </c>
      <c r="X11" s="8">
        <f t="shared" si="9"/>
        <v>18450</v>
      </c>
    </row>
    <row r="12" spans="2:24" ht="16.5" thickTop="1" thickBot="1" x14ac:dyDescent="0.3">
      <c r="B12" s="116"/>
      <c r="C12" s="28" t="s">
        <v>39</v>
      </c>
      <c r="D12" s="26"/>
      <c r="E12" s="26"/>
      <c r="F12" s="26"/>
      <c r="G12" s="26"/>
      <c r="H12" s="27"/>
      <c r="I12" s="35">
        <f>SUM(I10:I11)</f>
        <v>0</v>
      </c>
      <c r="J12" s="36">
        <f>SUM(J10:J11)</f>
        <v>0</v>
      </c>
      <c r="K12" s="36">
        <f>SUM(K10:K11)</f>
        <v>0</v>
      </c>
      <c r="L12" s="34">
        <f>SUM(L10:L11)</f>
        <v>0</v>
      </c>
      <c r="M12" s="35">
        <f>SUM(M10:M11)</f>
        <v>37500</v>
      </c>
      <c r="N12" s="30">
        <f>ROUND(SUM(N10:N11),1)</f>
        <v>46125</v>
      </c>
      <c r="O12" s="36">
        <f>SUM(O10:O11)</f>
        <v>39206.25</v>
      </c>
      <c r="P12" s="34">
        <f>SUM(P10:P11)</f>
        <v>6918.75</v>
      </c>
      <c r="Q12" s="35">
        <f>SUM(Q10:Q11)</f>
        <v>137500</v>
      </c>
      <c r="R12" s="30">
        <f>ROUND(SUM(R10:R11),1)</f>
        <v>169125</v>
      </c>
      <c r="S12" s="36">
        <f t="shared" ref="S12:X12" si="10">SUM(S10:S11)</f>
        <v>143756.25</v>
      </c>
      <c r="T12" s="34">
        <f t="shared" si="10"/>
        <v>25368.75</v>
      </c>
      <c r="U12" s="35">
        <f t="shared" si="10"/>
        <v>175000</v>
      </c>
      <c r="V12" s="36">
        <f t="shared" si="10"/>
        <v>215250</v>
      </c>
      <c r="W12" s="36">
        <f t="shared" si="10"/>
        <v>182962.5</v>
      </c>
      <c r="X12" s="34">
        <f t="shared" si="10"/>
        <v>32287.5</v>
      </c>
    </row>
    <row r="13" spans="2:24" ht="72.75" customHeight="1" thickTop="1" x14ac:dyDescent="0.25">
      <c r="B13" s="101" t="s">
        <v>40</v>
      </c>
      <c r="C13" s="47" t="s">
        <v>41</v>
      </c>
      <c r="D13" s="89" t="s">
        <v>22</v>
      </c>
      <c r="E13" s="90" t="s">
        <v>27</v>
      </c>
      <c r="F13" s="49">
        <v>43221</v>
      </c>
      <c r="G13" s="84">
        <v>43373</v>
      </c>
      <c r="H13" s="85" t="s">
        <v>16</v>
      </c>
      <c r="I13" s="51"/>
      <c r="J13" s="61"/>
      <c r="K13" s="61"/>
      <c r="L13" s="64"/>
      <c r="M13" s="37"/>
      <c r="N13" s="18"/>
      <c r="O13" s="18"/>
      <c r="P13" s="9"/>
      <c r="Q13" s="37">
        <v>40000</v>
      </c>
      <c r="R13" s="18">
        <f>1.23*Q13</f>
        <v>49200</v>
      </c>
      <c r="S13" s="18">
        <f>0.85*R13</f>
        <v>41820</v>
      </c>
      <c r="T13" s="9">
        <f>0.15*R13</f>
        <v>7380</v>
      </c>
      <c r="U13" s="37">
        <f>V13/1.23</f>
        <v>40000</v>
      </c>
      <c r="V13" s="18">
        <f>N13+R13</f>
        <v>49200</v>
      </c>
      <c r="W13" s="18">
        <f>V13*0.85</f>
        <v>41820</v>
      </c>
      <c r="X13" s="9">
        <f t="shared" ref="X13:X16" si="11">V13*0.15</f>
        <v>7380</v>
      </c>
    </row>
    <row r="14" spans="2:24" ht="41.25" customHeight="1" x14ac:dyDescent="0.25">
      <c r="B14" s="103"/>
      <c r="C14" s="44" t="s">
        <v>42</v>
      </c>
      <c r="D14" s="93" t="s">
        <v>22</v>
      </c>
      <c r="E14" s="94" t="s">
        <v>27</v>
      </c>
      <c r="F14" s="42">
        <v>43221</v>
      </c>
      <c r="G14" s="82">
        <v>43373</v>
      </c>
      <c r="H14" s="86" t="s">
        <v>16</v>
      </c>
      <c r="I14" s="53"/>
      <c r="J14" s="63"/>
      <c r="K14" s="63"/>
      <c r="L14" s="66"/>
      <c r="M14" s="6"/>
      <c r="N14" s="7"/>
      <c r="O14" s="7"/>
      <c r="P14" s="8"/>
      <c r="Q14" s="6">
        <v>6000</v>
      </c>
      <c r="R14" s="7">
        <f>1.23*Q14</f>
        <v>7380</v>
      </c>
      <c r="S14" s="7">
        <f>0.85*R14</f>
        <v>6273</v>
      </c>
      <c r="T14" s="8">
        <f>0.15*R14</f>
        <v>1107</v>
      </c>
      <c r="U14" s="6">
        <f>V14/1.23</f>
        <v>6000</v>
      </c>
      <c r="V14" s="7">
        <f>N14+R14</f>
        <v>7380</v>
      </c>
      <c r="W14" s="7">
        <f>V14*0.85</f>
        <v>6273</v>
      </c>
      <c r="X14" s="8">
        <f t="shared" si="11"/>
        <v>1107</v>
      </c>
    </row>
    <row r="15" spans="2:24" ht="45.75" customHeight="1" x14ac:dyDescent="0.25">
      <c r="B15" s="103"/>
      <c r="C15" s="45" t="s">
        <v>45</v>
      </c>
      <c r="D15" s="91" t="s">
        <v>22</v>
      </c>
      <c r="E15" s="95" t="s">
        <v>27</v>
      </c>
      <c r="F15" s="50">
        <v>43160</v>
      </c>
      <c r="G15" s="83">
        <v>43434</v>
      </c>
      <c r="H15" s="87" t="s">
        <v>16</v>
      </c>
      <c r="I15" s="79"/>
      <c r="J15" s="80"/>
      <c r="K15" s="80"/>
      <c r="L15" s="81"/>
      <c r="M15" s="39"/>
      <c r="N15" s="7"/>
      <c r="O15" s="7"/>
      <c r="P15" s="8"/>
      <c r="Q15" s="39">
        <v>50000</v>
      </c>
      <c r="R15" s="7">
        <f>1.23*Q15</f>
        <v>61500</v>
      </c>
      <c r="S15" s="7">
        <f>0.85*R15</f>
        <v>52275</v>
      </c>
      <c r="T15" s="8">
        <f>0.15*R15</f>
        <v>9225</v>
      </c>
      <c r="U15" s="39">
        <f>V15/1.23</f>
        <v>50000</v>
      </c>
      <c r="V15" s="7">
        <f>N15+R15</f>
        <v>61500</v>
      </c>
      <c r="W15" s="7">
        <f>V15*0.85</f>
        <v>52275</v>
      </c>
      <c r="X15" s="8">
        <f t="shared" si="11"/>
        <v>9225</v>
      </c>
    </row>
    <row r="16" spans="2:24" ht="36" customHeight="1" thickBot="1" x14ac:dyDescent="0.3">
      <c r="B16" s="103"/>
      <c r="C16" s="48" t="s">
        <v>46</v>
      </c>
      <c r="D16" s="96" t="s">
        <v>22</v>
      </c>
      <c r="E16" s="92" t="s">
        <v>27</v>
      </c>
      <c r="F16" s="50">
        <v>43160</v>
      </c>
      <c r="G16" s="83">
        <v>43434</v>
      </c>
      <c r="H16" s="88" t="s">
        <v>16</v>
      </c>
      <c r="I16" s="54"/>
      <c r="J16" s="67"/>
      <c r="K16" s="67"/>
      <c r="L16" s="68"/>
      <c r="M16" s="23"/>
      <c r="N16" s="19"/>
      <c r="O16" s="19"/>
      <c r="P16" s="10"/>
      <c r="Q16" s="23">
        <v>40000</v>
      </c>
      <c r="R16" s="19">
        <f>1.23*Q16</f>
        <v>49200</v>
      </c>
      <c r="S16" s="19">
        <f>0.85*R16</f>
        <v>41820</v>
      </c>
      <c r="T16" s="10">
        <f>0.15*R16</f>
        <v>7380</v>
      </c>
      <c r="U16" s="6">
        <f t="shared" ref="U16" si="12">V16/1.23</f>
        <v>40000</v>
      </c>
      <c r="V16" s="7">
        <f>N16+R16</f>
        <v>49200</v>
      </c>
      <c r="W16" s="7">
        <f t="shared" ref="W16" si="13">V16*0.85</f>
        <v>41820</v>
      </c>
      <c r="X16" s="8">
        <f t="shared" si="11"/>
        <v>7380</v>
      </c>
    </row>
    <row r="17" spans="2:24" ht="18" customHeight="1" thickTop="1" thickBot="1" x14ac:dyDescent="0.3">
      <c r="B17" s="104"/>
      <c r="C17" s="46" t="s">
        <v>43</v>
      </c>
      <c r="D17" s="26"/>
      <c r="E17" s="26"/>
      <c r="F17" s="26"/>
      <c r="G17" s="26"/>
      <c r="H17" s="27"/>
      <c r="I17" s="35">
        <f>SUM(I13:I16)</f>
        <v>0</v>
      </c>
      <c r="J17" s="36">
        <f t="shared" ref="J17:X17" si="14">SUM(J13:J16)</f>
        <v>0</v>
      </c>
      <c r="K17" s="36">
        <f t="shared" si="14"/>
        <v>0</v>
      </c>
      <c r="L17" s="34">
        <f t="shared" si="14"/>
        <v>0</v>
      </c>
      <c r="M17" s="35">
        <f t="shared" si="14"/>
        <v>0</v>
      </c>
      <c r="N17" s="36">
        <f t="shared" si="14"/>
        <v>0</v>
      </c>
      <c r="O17" s="36">
        <f t="shared" si="14"/>
        <v>0</v>
      </c>
      <c r="P17" s="34">
        <f t="shared" si="14"/>
        <v>0</v>
      </c>
      <c r="Q17" s="35">
        <f t="shared" si="14"/>
        <v>136000</v>
      </c>
      <c r="R17" s="30">
        <f>ROUND(SUM(R13:R16),1)</f>
        <v>167280</v>
      </c>
      <c r="S17" s="36">
        <f t="shared" si="14"/>
        <v>142188</v>
      </c>
      <c r="T17" s="34">
        <f t="shared" si="14"/>
        <v>25092</v>
      </c>
      <c r="U17" s="35">
        <f t="shared" si="14"/>
        <v>136000</v>
      </c>
      <c r="V17" s="36">
        <f t="shared" si="14"/>
        <v>167280</v>
      </c>
      <c r="W17" s="36">
        <f t="shared" si="14"/>
        <v>142188</v>
      </c>
      <c r="X17" s="34">
        <f t="shared" si="14"/>
        <v>25092</v>
      </c>
    </row>
    <row r="18" spans="2:24" ht="50.25" customHeight="1" thickTop="1" thickBot="1" x14ac:dyDescent="0.3">
      <c r="B18" s="101" t="s">
        <v>47</v>
      </c>
      <c r="C18" s="55" t="s">
        <v>32</v>
      </c>
      <c r="D18" s="56" t="s">
        <v>22</v>
      </c>
      <c r="E18" s="74" t="s">
        <v>27</v>
      </c>
      <c r="F18" s="75">
        <v>43252</v>
      </c>
      <c r="G18" s="75">
        <v>43434</v>
      </c>
      <c r="H18" s="76" t="s">
        <v>13</v>
      </c>
      <c r="I18" s="69"/>
      <c r="J18" s="71"/>
      <c r="K18" s="71"/>
      <c r="L18" s="70"/>
      <c r="M18" s="57"/>
      <c r="N18" s="58"/>
      <c r="O18" s="58"/>
      <c r="P18" s="59"/>
      <c r="Q18" s="17">
        <v>24000</v>
      </c>
      <c r="R18" s="18">
        <f>1.23*Q18</f>
        <v>29520</v>
      </c>
      <c r="S18" s="18">
        <f>0.85*R18</f>
        <v>25092</v>
      </c>
      <c r="T18" s="9">
        <f>0.15*R18</f>
        <v>4428</v>
      </c>
      <c r="U18" s="72">
        <f>V18/1.23</f>
        <v>24000</v>
      </c>
      <c r="V18" s="73">
        <f>R18+N18+J18</f>
        <v>29520</v>
      </c>
      <c r="W18" s="73">
        <f>V18*0.85</f>
        <v>25092</v>
      </c>
      <c r="X18" s="60">
        <f>V18*0.15</f>
        <v>4428</v>
      </c>
    </row>
    <row r="19" spans="2:24" ht="16.5" thickTop="1" thickBot="1" x14ac:dyDescent="0.3">
      <c r="B19" s="102"/>
      <c r="C19" s="46" t="s">
        <v>48</v>
      </c>
      <c r="D19" s="26"/>
      <c r="E19" s="26"/>
      <c r="F19" s="26"/>
      <c r="G19" s="26"/>
      <c r="H19" s="26"/>
      <c r="I19" s="29">
        <f>I18</f>
        <v>0</v>
      </c>
      <c r="J19" s="30">
        <f>ROUND(SUM(J15:J17),1)</f>
        <v>0</v>
      </c>
      <c r="K19" s="30">
        <f t="shared" ref="K19:L19" si="15">SUM(K15:K17)</f>
        <v>0</v>
      </c>
      <c r="L19" s="31">
        <f t="shared" si="15"/>
        <v>0</v>
      </c>
      <c r="M19" s="29">
        <f>SUM(M15:M18)</f>
        <v>0</v>
      </c>
      <c r="N19" s="30">
        <f>ROUND(SUM(N15:N17),1)</f>
        <v>0</v>
      </c>
      <c r="O19" s="30">
        <f t="shared" ref="O19:P19" si="16">SUM(O15:O17)</f>
        <v>0</v>
      </c>
      <c r="P19" s="31">
        <f t="shared" si="16"/>
        <v>0</v>
      </c>
      <c r="Q19" s="32">
        <f>SUM(Q18)</f>
        <v>24000</v>
      </c>
      <c r="R19" s="30">
        <f>ROUND(SUM(R18),1)</f>
        <v>29520</v>
      </c>
      <c r="S19" s="33">
        <f t="shared" ref="S19:X19" si="17">SUM(S18)</f>
        <v>25092</v>
      </c>
      <c r="T19" s="34">
        <f t="shared" si="17"/>
        <v>4428</v>
      </c>
      <c r="U19" s="35">
        <f t="shared" si="17"/>
        <v>24000</v>
      </c>
      <c r="V19" s="36">
        <f t="shared" si="17"/>
        <v>29520</v>
      </c>
      <c r="W19" s="36">
        <f t="shared" si="17"/>
        <v>25092</v>
      </c>
      <c r="X19" s="34">
        <f t="shared" si="17"/>
        <v>4428</v>
      </c>
    </row>
    <row r="20" spans="2:24" ht="16.5" thickTop="1" thickBot="1" x14ac:dyDescent="0.3">
      <c r="B20" s="2" t="s">
        <v>23</v>
      </c>
      <c r="C20" s="2"/>
      <c r="D20" s="2"/>
      <c r="E20" s="22"/>
      <c r="F20" s="22"/>
      <c r="G20" s="21"/>
      <c r="H20" s="20"/>
      <c r="I20" s="98">
        <f>I7+I9+I12+I17+I19</f>
        <v>17500</v>
      </c>
      <c r="J20" s="99">
        <f t="shared" ref="J20:X20" si="18">J7+J9+J12+J17+J19</f>
        <v>21525</v>
      </c>
      <c r="K20" s="99">
        <f t="shared" si="18"/>
        <v>18296.25</v>
      </c>
      <c r="L20" s="100">
        <f t="shared" si="18"/>
        <v>3228.75</v>
      </c>
      <c r="M20" s="98">
        <f t="shared" si="18"/>
        <v>107500</v>
      </c>
      <c r="N20" s="99">
        <f t="shared" si="18"/>
        <v>132225</v>
      </c>
      <c r="O20" s="99">
        <f t="shared" si="18"/>
        <v>112391.25</v>
      </c>
      <c r="P20" s="100">
        <f t="shared" si="18"/>
        <v>19833.75</v>
      </c>
      <c r="Q20" s="98">
        <f t="shared" si="18"/>
        <v>297500</v>
      </c>
      <c r="R20" s="99">
        <f t="shared" si="18"/>
        <v>365925</v>
      </c>
      <c r="S20" s="99">
        <f t="shared" si="18"/>
        <v>311036.25</v>
      </c>
      <c r="T20" s="100">
        <f t="shared" si="18"/>
        <v>54888.75</v>
      </c>
      <c r="U20" s="98">
        <f t="shared" si="18"/>
        <v>422500</v>
      </c>
      <c r="V20" s="99">
        <f t="shared" si="18"/>
        <v>519675</v>
      </c>
      <c r="W20" s="99">
        <f t="shared" si="18"/>
        <v>441723.75</v>
      </c>
      <c r="X20" s="100">
        <f t="shared" si="18"/>
        <v>77951.25</v>
      </c>
    </row>
    <row r="21" spans="2:24" ht="15.75" thickTop="1" x14ac:dyDescent="0.25">
      <c r="M21" s="24"/>
      <c r="N21" s="24"/>
      <c r="O21" s="24"/>
      <c r="P21" s="24"/>
      <c r="R21" s="24"/>
      <c r="T21" s="24"/>
      <c r="X21" s="24"/>
    </row>
    <row r="22" spans="2:24" x14ac:dyDescent="0.25">
      <c r="V22" s="24"/>
    </row>
    <row r="23" spans="2:24" x14ac:dyDescent="0.25">
      <c r="V23" s="24"/>
      <c r="X23" s="24"/>
    </row>
    <row r="24" spans="2:24" x14ac:dyDescent="0.25">
      <c r="V24" s="24"/>
    </row>
  </sheetData>
  <mergeCells count="10">
    <mergeCell ref="B18:B19"/>
    <mergeCell ref="B13:B17"/>
    <mergeCell ref="Q4:T4"/>
    <mergeCell ref="U4:X4"/>
    <mergeCell ref="B4:H4"/>
    <mergeCell ref="M4:P4"/>
    <mergeCell ref="B10:B12"/>
    <mergeCell ref="I4:L4"/>
    <mergeCell ref="B8:B9"/>
    <mergeCell ref="B6:B7"/>
  </mergeCells>
  <pageMargins left="0.11811023622047245" right="0.11811023622047245" top="0.15748031496062992" bottom="0.15748031496062992" header="0.31496062992125984" footer="0.31496062992125984"/>
  <pageSetup paperSize="8" scale="4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Folha3!$C$3:$C$16</xm:f>
          </x14:formula1>
          <xm:sqref>H6:H64</xm:sqref>
        </x14:dataValidation>
        <x14:dataValidation type="list" allowBlank="1" showInputMessage="1" showErrorMessage="1">
          <x14:formula1>
            <xm:f>Folha3!$E$3:$E$4</xm:f>
          </x14:formula1>
          <xm:sqref>D6:D18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6"/>
  <sheetViews>
    <sheetView workbookViewId="0">
      <selection activeCell="J14" sqref="J14:J15"/>
    </sheetView>
  </sheetViews>
  <sheetFormatPr defaultRowHeight="15" x14ac:dyDescent="0.25"/>
  <sheetData>
    <row r="3" spans="3:5" x14ac:dyDescent="0.25">
      <c r="C3" s="1" t="s">
        <v>7</v>
      </c>
      <c r="E3" t="s">
        <v>21</v>
      </c>
    </row>
    <row r="4" spans="3:5" x14ac:dyDescent="0.25">
      <c r="C4" s="1" t="s">
        <v>8</v>
      </c>
      <c r="E4" t="s">
        <v>22</v>
      </c>
    </row>
    <row r="5" spans="3:5" x14ac:dyDescent="0.25">
      <c r="C5" s="1" t="s">
        <v>9</v>
      </c>
    </row>
    <row r="6" spans="3:5" x14ac:dyDescent="0.25">
      <c r="C6" s="1" t="s">
        <v>10</v>
      </c>
    </row>
    <row r="7" spans="3:5" x14ac:dyDescent="0.25">
      <c r="C7" s="1" t="s">
        <v>11</v>
      </c>
    </row>
    <row r="8" spans="3:5" x14ac:dyDescent="0.25">
      <c r="C8" s="1" t="s">
        <v>12</v>
      </c>
    </row>
    <row r="9" spans="3:5" x14ac:dyDescent="0.25">
      <c r="C9" s="1" t="s">
        <v>13</v>
      </c>
    </row>
    <row r="10" spans="3:5" x14ac:dyDescent="0.25">
      <c r="C10" s="1" t="s">
        <v>14</v>
      </c>
    </row>
    <row r="11" spans="3:5" x14ac:dyDescent="0.25">
      <c r="C11" s="1" t="s">
        <v>15</v>
      </c>
    </row>
    <row r="12" spans="3:5" x14ac:dyDescent="0.25">
      <c r="C12" s="1" t="s">
        <v>16</v>
      </c>
    </row>
    <row r="13" spans="3:5" x14ac:dyDescent="0.25">
      <c r="C13" s="1" t="s">
        <v>17</v>
      </c>
    </row>
    <row r="14" spans="3:5" x14ac:dyDescent="0.25">
      <c r="C14" s="1" t="s">
        <v>18</v>
      </c>
    </row>
    <row r="15" spans="3:5" x14ac:dyDescent="0.25">
      <c r="C15" s="1" t="s">
        <v>19</v>
      </c>
    </row>
    <row r="16" spans="3:5" x14ac:dyDescent="0.25">
      <c r="C16" s="1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Orc</vt:lpstr>
      <vt:lpstr>Folha3</vt:lpstr>
      <vt:lpstr>Orc!Área_de_Impressão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Sofio</dc:creator>
  <cp:lastModifiedBy>Elisa Pérez Babo</cp:lastModifiedBy>
  <cp:lastPrinted>2016-07-27T15:34:10Z</cp:lastPrinted>
  <dcterms:created xsi:type="dcterms:W3CDTF">2015-07-24T15:59:52Z</dcterms:created>
  <dcterms:modified xsi:type="dcterms:W3CDTF">2016-07-27T15:34:24Z</dcterms:modified>
</cp:coreProperties>
</file>